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ok\YandexDisk\СОБРАНИЯ\15. Собрание 2025\Документы к собранию 12.07.25\"/>
    </mc:Choice>
  </mc:AlternateContent>
  <bookViews>
    <workbookView xWindow="0" yWindow="0" windowWidth="23040" windowHeight="8328"/>
  </bookViews>
  <sheets>
    <sheet name="Смета " sheetId="1" r:id="rId1"/>
    <sheet name="Лист1" sheetId="2" r:id="rId2"/>
  </sheets>
  <definedNames>
    <definedName name="_xlnm.Print_Area" localSheetId="0">'Смета '!$B$25:$F$72</definedName>
  </definedNames>
  <calcPr calcId="162913" iterateDelta="1E-4"/>
</workbook>
</file>

<file path=xl/calcChain.xml><?xml version="1.0" encoding="utf-8"?>
<calcChain xmlns="http://schemas.openxmlformats.org/spreadsheetml/2006/main">
  <c r="E71" i="1" l="1"/>
  <c r="E34" i="1" l="1"/>
  <c r="D6" i="1" l="1"/>
  <c r="E45" i="1" l="1"/>
  <c r="E42" i="1" l="1"/>
  <c r="E63" i="1" l="1"/>
  <c r="D59" i="1"/>
  <c r="E58" i="1"/>
  <c r="E53" i="1"/>
  <c r="E47" i="1"/>
  <c r="E46" i="1"/>
  <c r="E40" i="1"/>
  <c r="E38" i="1"/>
  <c r="E28" i="1"/>
  <c r="E72" i="1" l="1"/>
  <c r="D71" i="1"/>
  <c r="D72" i="1" l="1"/>
</calcChain>
</file>

<file path=xl/sharedStrings.xml><?xml version="1.0" encoding="utf-8"?>
<sst xmlns="http://schemas.openxmlformats.org/spreadsheetml/2006/main" count="159" uniqueCount="152">
  <si>
    <t>№ п/п</t>
  </si>
  <si>
    <t>Вид затрат</t>
  </si>
  <si>
    <t>Сумма, руб за год</t>
  </si>
  <si>
    <t>Фактические затраты</t>
  </si>
  <si>
    <t>Примечание</t>
  </si>
  <si>
    <t>1.</t>
  </si>
  <si>
    <t>Охрана и ворота</t>
  </si>
  <si>
    <t>1.1.</t>
  </si>
  <si>
    <t>Услуги охранной организации</t>
  </si>
  <si>
    <t>1.2.</t>
  </si>
  <si>
    <t>Услуги связи (шлагбаумы, видеонаблюдение, телефоны охраны)</t>
  </si>
  <si>
    <t>1.3.</t>
  </si>
  <si>
    <t>ТО шлагбаумов и ворот</t>
  </si>
  <si>
    <t>2.</t>
  </si>
  <si>
    <t>Энергопотребление</t>
  </si>
  <si>
    <t>2.1.</t>
  </si>
  <si>
    <t xml:space="preserve">Электричество на объектах ОП запитанных от трансформатора Комтех: уличное освещение (400-900е участки), посты охраны, потребление ВЗУ, потери в сетях </t>
  </si>
  <si>
    <t>2.2.</t>
  </si>
  <si>
    <t>Электричество на объектах ОП запитанных от трансформатора №2 ДТСН: уличное освещение (100-300е участки), потребление ВЗУ, потери в сетях</t>
  </si>
  <si>
    <t>3.</t>
  </si>
  <si>
    <t>Водоснабжение</t>
  </si>
  <si>
    <t>3.1.</t>
  </si>
  <si>
    <t>Техническое обслуживание ВЗУ</t>
  </si>
  <si>
    <t>3.2.</t>
  </si>
  <si>
    <t>Санитарно химические исследования воды</t>
  </si>
  <si>
    <t>4.</t>
  </si>
  <si>
    <t>Общественные территории</t>
  </si>
  <si>
    <t>4.1.</t>
  </si>
  <si>
    <t>Обработка территорий ОП от борщевика</t>
  </si>
  <si>
    <t>4.2.</t>
  </si>
  <si>
    <t>Покос травы</t>
  </si>
  <si>
    <t>4.3.</t>
  </si>
  <si>
    <t>Обслуживание туалетов</t>
  </si>
  <si>
    <t>4.4</t>
  </si>
  <si>
    <t>Обустройство территории возле ТП № 1 (между 2-3 улицами), ТП № 2 (возле пляжа), ТП № 4 (трансформатор около ВЗУ)</t>
  </si>
  <si>
    <t>4.5.</t>
  </si>
  <si>
    <t xml:space="preserve">Благоустройство территории вокруг ВЗУ </t>
  </si>
  <si>
    <t>4.6.</t>
  </si>
  <si>
    <t>Исправление недочетов в ливневой канализации, текущий ремонт</t>
  </si>
  <si>
    <t>4.7.</t>
  </si>
  <si>
    <t>Устройство  дополнительного освещения</t>
  </si>
  <si>
    <t>5.</t>
  </si>
  <si>
    <t>Дороги</t>
  </si>
  <si>
    <t>ъ</t>
  </si>
  <si>
    <t>5.1.</t>
  </si>
  <si>
    <t>Работы по текущему ремонту дорог (подсыпка асфальтной крошкой, выравнивание дорожного покрытия)</t>
  </si>
  <si>
    <t>5.2.</t>
  </si>
  <si>
    <t>Материалы для текущего ремонта дорог</t>
  </si>
  <si>
    <t>5.3.</t>
  </si>
  <si>
    <t>Чистка дорог от снега, посыпка песком (асфальтной крошкой)</t>
  </si>
  <si>
    <t>5.4.</t>
  </si>
  <si>
    <t>Вывоз снега</t>
  </si>
  <si>
    <t>6.</t>
  </si>
  <si>
    <t>Инженерные коммуникации</t>
  </si>
  <si>
    <t>6.1.</t>
  </si>
  <si>
    <t>Расходы по договору за работу инженерно-технических служб ООО КОМТЕХ</t>
  </si>
  <si>
    <t>Обслуживание коммуникаций. Специалисты: электрик, главный инженер, главный энергетик. 
Действующие расценки согласно договору с ООО "Комтех" №01/11 от 01.11.2022</t>
  </si>
  <si>
    <t>7.</t>
  </si>
  <si>
    <t>Администрация</t>
  </si>
  <si>
    <t>7.1.</t>
  </si>
  <si>
    <t>Аренда офиса</t>
  </si>
  <si>
    <t>7.2.</t>
  </si>
  <si>
    <t>Канцелярские товары (бумага, картриджи, письменные принадлежности, питьевая вода, чайники для охраны)</t>
  </si>
  <si>
    <t>7.3.</t>
  </si>
  <si>
    <t>Бухгалтерское обслуживание</t>
  </si>
  <si>
    <t>7.4.</t>
  </si>
  <si>
    <t>Услуги связи (председатель и помощник)</t>
  </si>
  <si>
    <t>7.5.</t>
  </si>
  <si>
    <t>Вознаграждение Председателя</t>
  </si>
  <si>
    <t>7.6.</t>
  </si>
  <si>
    <t>Вознаграждение Помощника</t>
  </si>
  <si>
    <t>7.7.</t>
  </si>
  <si>
    <t>Транспортные расходы</t>
  </si>
  <si>
    <t>7.8.</t>
  </si>
  <si>
    <t>Страховые взносы</t>
  </si>
  <si>
    <t>7.9.</t>
  </si>
  <si>
    <t xml:space="preserve">Доработка собственного информационого ресурса (сайта поселка) и  использование ресурсов сторонних информационных платформ с целью проведения электронных голосований и опросов жителей поселка </t>
  </si>
  <si>
    <t>8.</t>
  </si>
  <si>
    <t>Налоги и комиссии</t>
  </si>
  <si>
    <t>8.1.</t>
  </si>
  <si>
    <t>Налог на земли общего пользования (за 2022 г.)</t>
  </si>
  <si>
    <t>8.2.</t>
  </si>
  <si>
    <t>Водный налог</t>
  </si>
  <si>
    <t>8.3.</t>
  </si>
  <si>
    <t>Комиссия банка за обслуживание р/с</t>
  </si>
  <si>
    <t>9.</t>
  </si>
  <si>
    <t>Мусор</t>
  </si>
  <si>
    <t>9.1.</t>
  </si>
  <si>
    <t>Уборка мусора с общественной территории</t>
  </si>
  <si>
    <t>9.2.</t>
  </si>
  <si>
    <t>Вознаграждение Регионального оператора за вывоз ТКО</t>
  </si>
  <si>
    <t>10.</t>
  </si>
  <si>
    <t xml:space="preserve"> Пожарная безопасность</t>
  </si>
  <si>
    <t>10.1.</t>
  </si>
  <si>
    <t>Установка табличек-указателей для проезда пожарной техники к месту забора воды</t>
  </si>
  <si>
    <t>11.</t>
  </si>
  <si>
    <t xml:space="preserve">Непредвиденные расходы </t>
  </si>
  <si>
    <t>11.1.</t>
  </si>
  <si>
    <t>ИТОГО</t>
  </si>
  <si>
    <t>ПРИХОДНАЯ ЧАСТЬ</t>
  </si>
  <si>
    <t>№ пп</t>
  </si>
  <si>
    <t>Наименование статьи</t>
  </si>
  <si>
    <t>Неиспользованные остатки прошлых лет</t>
  </si>
  <si>
    <t>Поступления</t>
  </si>
  <si>
    <t>Членские взносы</t>
  </si>
  <si>
    <t>ндфл</t>
  </si>
  <si>
    <t>страх</t>
  </si>
  <si>
    <t>земля</t>
  </si>
  <si>
    <t>вода</t>
  </si>
  <si>
    <t>аренда трнасп.</t>
  </si>
  <si>
    <t>УСН</t>
  </si>
  <si>
    <t xml:space="preserve">                     СТАТЬЯ / ПЕРИОД</t>
  </si>
  <si>
    <t>ИТОГО                                 (с 01.06.24 по 31.05.25)</t>
  </si>
  <si>
    <t>ВХОДЯЩИЙ ОСТАТОК НА Р/С на 01.06.2024</t>
  </si>
  <si>
    <t>ПОСТУПЛЕНИЯ:</t>
  </si>
  <si>
    <t>1) членские взносы</t>
  </si>
  <si>
    <t xml:space="preserve">    * в том числе пени</t>
  </si>
  <si>
    <t>2) целевые взносы</t>
  </si>
  <si>
    <t>* компенсация за э/энергию собственниками, не имеющих прямых договоров с Мосэнергосбыт</t>
  </si>
  <si>
    <t>* возврат от поставщиков</t>
  </si>
  <si>
    <t>* взыскание по исп.пр. с 102 уч.</t>
  </si>
  <si>
    <t>* благотворительный взнос</t>
  </si>
  <si>
    <t>* проценты за неснижаемый остаток денежных средств в банке на р/сч ТСН</t>
  </si>
  <si>
    <t>ЗАТРАТЫ:</t>
  </si>
  <si>
    <t xml:space="preserve">1) затраты по членским взносам, </t>
  </si>
  <si>
    <t xml:space="preserve">      * в том числе оплата за электричество за собственников</t>
  </si>
  <si>
    <t>2) целевые затраты</t>
  </si>
  <si>
    <t>ОСТАТОК:</t>
  </si>
  <si>
    <t>в том числе ОСТАТОК НА Р/С НА КОНЕЦ МЕСЯЦА по членским взносам</t>
  </si>
  <si>
    <t>в том числе ОСТАТОК НА Р/С НА КОНЕЦ МЕСЯЦА по целевым взносам</t>
  </si>
  <si>
    <t>прочие поступления (взысканные средства + проценты за неснижаемый остаток)</t>
  </si>
  <si>
    <t>Отчет по исполнению сметы ТСН СНТ_2024 ЧЛЕНСКИЕ взносы</t>
  </si>
  <si>
    <t>Установка забора и благоустройство территории</t>
  </si>
  <si>
    <t>Превышение связано с тем, что с начала 2025 года добавилась ставка НДС 5%</t>
  </si>
  <si>
    <r>
      <t xml:space="preserve">По данным бухгалтерского учета  за период июнь 2024 - май 2025 г. 
Трансформатор № 4 (возле ВЗУ). С учетом повышения тарифа с 01.07.2024.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                                            </t>
    </r>
    <r>
      <rPr>
        <sz val="11"/>
        <rFont val="Times New Roman"/>
        <family val="1"/>
        <charset val="204"/>
      </rPr>
      <t>В том числе компенсация за собственников - 259 476 руб.</t>
    </r>
  </si>
  <si>
    <t>По данным бухгалтерского учета  за период  июнь 2024 - май 2025 г.  
Трансформатор № 1 (между 2й и 3й улицами) С учетом повышения тарифа с 01.07.2024.                               В том числе 250578 руб. - компенсация собствпенниками</t>
  </si>
  <si>
    <t xml:space="preserve">Работы трактора по развозу и разравниванию крошки.                                                                                                  Ручная работа - разделка и засыпка дорожных выбоин асфальтной крошкой с применением битумной эмульсией и последующая трамбовка  (с учетом затрат на эмульсию и аренду доп.оборудования).                                         </t>
  </si>
  <si>
    <t>В связи с увеличением объема работ.</t>
  </si>
  <si>
    <t>С учетом изменения законодательства по земельному налогу и перерасчета налога за предыдущий период.</t>
  </si>
  <si>
    <t>Выросло потребление воды.</t>
  </si>
  <si>
    <t>Превышение связано с переходом в банк ВТБ (реорганизация банка Открытие в форме присоединения) и изменением тарифа.</t>
  </si>
  <si>
    <t>Увеличение числа уборок.</t>
  </si>
  <si>
    <t xml:space="preserve">Превышение связано с изменениями тарифов на обслуживание региональным оператором
</t>
  </si>
  <si>
    <t>*работы по устранению последствий урагана;                                                                                               *покупка  светильников для замены, а так же аренда автовышки;                                                                           *аренда зала для проведения 2 общих собраний;                                                                                                                                                                                                   *расчитка террит.рядом с ВЗУ, распил повеленных деревьев у ручья, вывоз мусора;                     *восстановление освещения от ВЗУ до южного въезда, установка лотков за ВЗУ;                               *установка закладных труб под дорогой в р-не 411-625 уч. для дальнейшней прокладки кабеля новых подстанций, включая материалы;                                                                                                                *восстановление кабельной линии к посту охраны северного въезда, включая материалы;                              *песок на пляж;                                                                                                                                                              *юридические расходы;                                                                                                                                             . *исполнительский сбор судебным приставам, госпошлина за подачу заявления на взыскание; задолженности, на оспаривание судебной задолженности;                                                                                    *закупка доп. лотков;                                                                                                                                                                  *блок питания для камер видеонаблюдения;                                                                                                                                                     *консольные светильники для замены перегоревших на мачтовых фонарях;                                                       *ремонт штагбаума и ворот;                                                                                                                                    *геодезия для понятия разуклонки ливневок;                                                                                                        *засыпка ямы возле пляжа, прокладка труб НПВХ;                                                                                                          *разравнивание принятого от ГИП грунта</t>
  </si>
  <si>
    <t>Неиспользованные средства прошлого года на 01.06.2024</t>
  </si>
  <si>
    <t>Задолженность по членским взносам на 31.05.2024</t>
  </si>
  <si>
    <t>3.1</t>
  </si>
  <si>
    <t>Задолженность</t>
  </si>
  <si>
    <t>Было принято решение в первую очередь установаить фонари, предусмотренные Сметой по целевым взносам. После чего принять решение о целесообразности установки дополнительных фонарей.</t>
  </si>
  <si>
    <t>Вывоз не понадобился ввиду погодных условий.</t>
  </si>
  <si>
    <t>Перенеесно на следующий отчетный период после проведения испытаний гидранов.</t>
  </si>
  <si>
    <r>
      <t xml:space="preserve">Прокладка переливной трубы в зоне 711-704 участков, либо 708-507 участков.  Обустройство системы отведения поверхностных вод  и ливневой канализации от 701 участка до поворота на пляж. Исправление ливневой канализации возле 721 участка. Восстановление переливной трубы между 101 и 301 участками. Работы по обустройству ливневки перед оврагом в зоне ручья напротив 906 участка.
</t>
    </r>
    <r>
      <rPr>
        <sz val="11"/>
        <rFont val="Times New Roman"/>
        <family val="1"/>
        <charset val="204"/>
      </rPr>
      <t>Были произведены работы по ручью, подсыпан песок, установлены лотки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</si>
</sst>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#.00"/>
    <numFmt numFmtId="166" formatCode="#,##0.00\ _₽"/>
  </numFmts>
  <fonts count="16" x14ac:knownFonts="1">
    <font>
      <sz val="11"/>
      <color theme="1"/>
      <name val="Calibri"/>
    </font>
    <font>
      <sz val="12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0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9" tint="0.59978026673177287"/>
        <bgColor rgb="FFD9D9D9"/>
      </patternFill>
    </fill>
    <fill>
      <patternFill patternType="solid">
        <fgColor theme="0" tint="-0.14999847407452621"/>
        <bgColor rgb="FFC6D9F1"/>
      </patternFill>
    </fill>
    <fill>
      <patternFill patternType="solid">
        <fgColor theme="0" tint="-0.249977111117893"/>
        <bgColor rgb="FFA6A6A6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3" tint="0.79979857783745845"/>
        <bgColor rgb="FFD9D9D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7" fillId="5" borderId="18" xfId="0" applyFont="1" applyFill="1" applyBorder="1" applyAlignment="1">
      <alignment vertical="center" wrapText="1"/>
    </xf>
    <xf numFmtId="0" fontId="6" fillId="5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vertical="center" wrapText="1"/>
    </xf>
    <xf numFmtId="4" fontId="6" fillId="5" borderId="30" xfId="0" applyNumberFormat="1" applyFont="1" applyFill="1" applyBorder="1" applyAlignment="1">
      <alignment horizontal="center" vertical="center" wrapText="1"/>
    </xf>
    <xf numFmtId="4" fontId="6" fillId="5" borderId="31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16" fontId="4" fillId="2" borderId="2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2" borderId="30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center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left" vertical="center" wrapText="1"/>
    </xf>
    <xf numFmtId="49" fontId="4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" fontId="7" fillId="0" borderId="0" xfId="0" applyNumberFormat="1" applyFont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wrapText="1"/>
    </xf>
    <xf numFmtId="0" fontId="12" fillId="9" borderId="34" xfId="0" applyFont="1" applyFill="1" applyBorder="1"/>
    <xf numFmtId="166" fontId="13" fillId="9" borderId="35" xfId="0" applyNumberFormat="1" applyFont="1" applyFill="1" applyBorder="1" applyAlignment="1">
      <alignment horizontal="center" wrapText="1"/>
    </xf>
    <xf numFmtId="0" fontId="12" fillId="9" borderId="33" xfId="0" applyFont="1" applyFill="1" applyBorder="1"/>
    <xf numFmtId="4" fontId="13" fillId="9" borderId="35" xfId="0" applyNumberFormat="1" applyFont="1" applyFill="1" applyBorder="1" applyAlignment="1">
      <alignment horizontal="center" wrapText="1"/>
    </xf>
    <xf numFmtId="0" fontId="13" fillId="9" borderId="36" xfId="0" applyFont="1" applyFill="1" applyBorder="1" applyAlignment="1">
      <alignment vertical="center"/>
    </xf>
    <xf numFmtId="166" fontId="13" fillId="9" borderId="34" xfId="0" applyNumberFormat="1" applyFont="1" applyFill="1" applyBorder="1" applyAlignment="1">
      <alignment horizontal="center" wrapText="1"/>
    </xf>
    <xf numFmtId="0" fontId="14" fillId="9" borderId="37" xfId="0" applyFont="1" applyFill="1" applyBorder="1" applyAlignment="1">
      <alignment vertical="center"/>
    </xf>
    <xf numFmtId="166" fontId="15" fillId="9" borderId="35" xfId="0" applyNumberFormat="1" applyFont="1" applyFill="1" applyBorder="1" applyAlignment="1">
      <alignment horizontal="center" wrapText="1"/>
    </xf>
    <xf numFmtId="0" fontId="14" fillId="9" borderId="36" xfId="0" applyFont="1" applyFill="1" applyBorder="1" applyAlignment="1">
      <alignment vertical="center"/>
    </xf>
    <xf numFmtId="0" fontId="13" fillId="9" borderId="36" xfId="0" applyFont="1" applyFill="1" applyBorder="1" applyAlignment="1">
      <alignment vertical="center" wrapText="1"/>
    </xf>
    <xf numFmtId="166" fontId="13" fillId="9" borderId="35" xfId="0" applyNumberFormat="1" applyFont="1" applyFill="1" applyBorder="1" applyAlignment="1">
      <alignment horizontal="center"/>
    </xf>
    <xf numFmtId="0" fontId="13" fillId="9" borderId="36" xfId="0" applyFont="1" applyFill="1" applyBorder="1" applyAlignment="1"/>
    <xf numFmtId="0" fontId="13" fillId="9" borderId="38" xfId="0" applyFont="1" applyFill="1" applyBorder="1" applyAlignment="1">
      <alignment vertical="center" wrapText="1"/>
    </xf>
    <xf numFmtId="0" fontId="13" fillId="9" borderId="33" xfId="0" applyFont="1" applyFill="1" applyBorder="1" applyAlignment="1">
      <alignment horizontal="left"/>
    </xf>
    <xf numFmtId="0" fontId="14" fillId="9" borderId="33" xfId="0" applyFont="1" applyFill="1" applyBorder="1" applyAlignment="1">
      <alignment horizontal="left"/>
    </xf>
    <xf numFmtId="166" fontId="15" fillId="9" borderId="35" xfId="0" applyNumberFormat="1" applyFont="1" applyFill="1" applyBorder="1" applyAlignment="1">
      <alignment horizontal="center"/>
    </xf>
    <xf numFmtId="0" fontId="12" fillId="9" borderId="34" xfId="0" applyFont="1" applyFill="1" applyBorder="1" applyAlignment="1">
      <alignment horizontal="left"/>
    </xf>
    <xf numFmtId="0" fontId="14" fillId="9" borderId="37" xfId="0" applyFont="1" applyFill="1" applyBorder="1" applyAlignment="1">
      <alignment horizontal="right" wrapText="1"/>
    </xf>
    <xf numFmtId="166" fontId="15" fillId="9" borderId="39" xfId="0" applyNumberFormat="1" applyFont="1" applyFill="1" applyBorder="1" applyAlignment="1">
      <alignment horizontal="center"/>
    </xf>
    <xf numFmtId="0" fontId="14" fillId="9" borderId="36" xfId="0" applyFont="1" applyFill="1" applyBorder="1" applyAlignment="1">
      <alignment horizontal="right" wrapText="1"/>
    </xf>
    <xf numFmtId="166" fontId="15" fillId="9" borderId="40" xfId="0" applyNumberFormat="1" applyFont="1" applyFill="1" applyBorder="1" applyAlignment="1">
      <alignment horizontal="center"/>
    </xf>
    <xf numFmtId="0" fontId="14" fillId="9" borderId="41" xfId="0" applyFont="1" applyFill="1" applyBorder="1" applyAlignment="1">
      <alignment horizontal="right" wrapText="1"/>
    </xf>
    <xf numFmtId="166" fontId="15" fillId="9" borderId="42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/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2" fontId="4" fillId="0" borderId="0" xfId="0" applyNumberFormat="1" applyFont="1" applyFill="1" applyAlignment="1">
      <alignment horizont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vertical="top" wrapText="1"/>
    </xf>
    <xf numFmtId="0" fontId="4" fillId="0" borderId="28" xfId="0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10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horizontal="left" vertical="center" wrapText="1"/>
    </xf>
    <xf numFmtId="0" fontId="4" fillId="5" borderId="52" xfId="0" applyFont="1" applyFill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5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4" fillId="5" borderId="35" xfId="0" applyFont="1" applyFill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4" fillId="5" borderId="42" xfId="0" applyFont="1" applyFill="1" applyBorder="1" applyAlignment="1">
      <alignment wrapText="1"/>
    </xf>
    <xf numFmtId="0" fontId="4" fillId="5" borderId="35" xfId="0" applyFont="1" applyFill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4" borderId="5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4" borderId="43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7" fillId="5" borderId="23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3"/>
  <sheetViews>
    <sheetView tabSelected="1" topLeftCell="A70" zoomScale="75" zoomScaleNormal="75" workbookViewId="0">
      <selection activeCell="C71" sqref="C71"/>
    </sheetView>
  </sheetViews>
  <sheetFormatPr defaultColWidth="71.5546875" defaultRowHeight="15.6" x14ac:dyDescent="0.3"/>
  <cols>
    <col min="1" max="1" width="5.5546875" style="1" customWidth="1"/>
    <col min="2" max="2" width="8.21875" style="1" customWidth="1"/>
    <col min="3" max="3" width="81.33203125" style="1" customWidth="1"/>
    <col min="4" max="5" width="20.77734375" style="2" customWidth="1"/>
    <col min="6" max="6" width="89.5546875" style="3" customWidth="1"/>
    <col min="7" max="16384" width="71.5546875" style="1"/>
  </cols>
  <sheetData>
    <row r="1" spans="3:5" ht="16.8" x14ac:dyDescent="0.4">
      <c r="C1" s="149" t="s">
        <v>131</v>
      </c>
      <c r="D1" s="150"/>
    </row>
    <row r="3" spans="3:5" ht="16.2" thickBot="1" x14ac:dyDescent="0.35"/>
    <row r="4" spans="3:5" ht="47.4" thickBot="1" x14ac:dyDescent="0.35">
      <c r="C4" s="80" t="s">
        <v>111</v>
      </c>
      <c r="D4" s="81" t="s">
        <v>112</v>
      </c>
    </row>
    <row r="5" spans="3:5" ht="17.399999999999999" thickBot="1" x14ac:dyDescent="0.35">
      <c r="C5" s="82" t="s">
        <v>113</v>
      </c>
      <c r="D5" s="83">
        <v>866526.87</v>
      </c>
    </row>
    <row r="6" spans="3:5" ht="17.399999999999999" thickBot="1" x14ac:dyDescent="0.35">
      <c r="C6" s="84" t="s">
        <v>114</v>
      </c>
      <c r="D6" s="85">
        <f>D7+D9+D11+D12+D13+D14+D15</f>
        <v>26336798.350000001</v>
      </c>
    </row>
    <row r="7" spans="3:5" ht="16.2" thickBot="1" x14ac:dyDescent="0.35">
      <c r="C7" s="86" t="s">
        <v>115</v>
      </c>
      <c r="D7" s="87">
        <v>13875611</v>
      </c>
    </row>
    <row r="8" spans="3:5" ht="16.2" thickBot="1" x14ac:dyDescent="0.35">
      <c r="C8" s="88" t="s">
        <v>116</v>
      </c>
      <c r="D8" s="89">
        <v>31354</v>
      </c>
    </row>
    <row r="9" spans="3:5" ht="16.2" thickBot="1" x14ac:dyDescent="0.35">
      <c r="C9" s="86" t="s">
        <v>117</v>
      </c>
      <c r="D9" s="83">
        <v>11866579</v>
      </c>
      <c r="E9" s="105"/>
    </row>
    <row r="10" spans="3:5" ht="16.2" thickBot="1" x14ac:dyDescent="0.35">
      <c r="C10" s="90" t="s">
        <v>116</v>
      </c>
      <c r="D10" s="89">
        <v>62890</v>
      </c>
    </row>
    <row r="11" spans="3:5" ht="31.8" thickBot="1" x14ac:dyDescent="0.35">
      <c r="C11" s="91" t="s">
        <v>118</v>
      </c>
      <c r="D11" s="92">
        <v>250578</v>
      </c>
    </row>
    <row r="12" spans="3:5" ht="16.2" thickBot="1" x14ac:dyDescent="0.35">
      <c r="C12" s="91" t="s">
        <v>119</v>
      </c>
      <c r="D12" s="92">
        <v>9496</v>
      </c>
    </row>
    <row r="13" spans="3:5" ht="16.2" thickBot="1" x14ac:dyDescent="0.35">
      <c r="C13" s="93" t="s">
        <v>120</v>
      </c>
      <c r="D13" s="92">
        <v>40000</v>
      </c>
    </row>
    <row r="14" spans="3:5" ht="16.2" thickBot="1" x14ac:dyDescent="0.35">
      <c r="C14" s="93" t="s">
        <v>121</v>
      </c>
      <c r="D14" s="92">
        <v>53952</v>
      </c>
    </row>
    <row r="15" spans="3:5" ht="31.8" thickBot="1" x14ac:dyDescent="0.35">
      <c r="C15" s="94" t="s">
        <v>122</v>
      </c>
      <c r="D15" s="92">
        <v>240582.35000000003</v>
      </c>
    </row>
    <row r="16" spans="3:5" ht="17.399999999999999" thickBot="1" x14ac:dyDescent="0.35">
      <c r="C16" s="82" t="s">
        <v>123</v>
      </c>
      <c r="D16" s="92">
        <v>24387711.789999999</v>
      </c>
    </row>
    <row r="17" spans="2:6" ht="16.2" thickBot="1" x14ac:dyDescent="0.35">
      <c r="C17" s="95" t="s">
        <v>124</v>
      </c>
      <c r="D17" s="92">
        <v>14046463.700000001</v>
      </c>
    </row>
    <row r="18" spans="2:6" ht="16.2" thickBot="1" x14ac:dyDescent="0.35">
      <c r="C18" s="96" t="s">
        <v>125</v>
      </c>
      <c r="D18" s="97">
        <v>259477</v>
      </c>
    </row>
    <row r="19" spans="2:6" ht="16.2" thickBot="1" x14ac:dyDescent="0.35">
      <c r="C19" s="95" t="s">
        <v>126</v>
      </c>
      <c r="D19" s="92">
        <v>10341248.09</v>
      </c>
    </row>
    <row r="20" spans="2:6" ht="17.399999999999999" thickBot="1" x14ac:dyDescent="0.35">
      <c r="C20" s="98" t="s">
        <v>127</v>
      </c>
      <c r="D20" s="92">
        <v>2815613.43</v>
      </c>
    </row>
    <row r="21" spans="2:6" x14ac:dyDescent="0.3">
      <c r="C21" s="99" t="s">
        <v>128</v>
      </c>
      <c r="D21" s="100">
        <v>357494.6799999997</v>
      </c>
    </row>
    <row r="22" spans="2:6" x14ac:dyDescent="0.3">
      <c r="C22" s="101" t="s">
        <v>129</v>
      </c>
      <c r="D22" s="102">
        <v>2281009.71</v>
      </c>
    </row>
    <row r="23" spans="2:6" ht="16.2" thickBot="1" x14ac:dyDescent="0.35">
      <c r="C23" s="103" t="s">
        <v>130</v>
      </c>
      <c r="D23" s="104">
        <v>177109.03999999998</v>
      </c>
    </row>
    <row r="24" spans="2:6" ht="16.2" thickBot="1" x14ac:dyDescent="0.35"/>
    <row r="25" spans="2:6" ht="39" customHeight="1" thickBot="1" x14ac:dyDescent="0.35">
      <c r="B25" s="4" t="s">
        <v>0</v>
      </c>
      <c r="C25" s="5" t="s">
        <v>1</v>
      </c>
      <c r="D25" s="5" t="s">
        <v>2</v>
      </c>
      <c r="E25" s="6" t="s">
        <v>3</v>
      </c>
      <c r="F25" s="126" t="s">
        <v>4</v>
      </c>
    </row>
    <row r="26" spans="2:6" s="7" customFormat="1" ht="21" customHeight="1" thickBot="1" x14ac:dyDescent="0.35">
      <c r="B26" s="8" t="s">
        <v>5</v>
      </c>
      <c r="C26" s="151" t="s">
        <v>6</v>
      </c>
      <c r="D26" s="151"/>
      <c r="E26" s="151"/>
      <c r="F26" s="152"/>
    </row>
    <row r="27" spans="2:6" s="7" customFormat="1" ht="48.75" customHeight="1" x14ac:dyDescent="0.3">
      <c r="B27" s="10" t="s">
        <v>7</v>
      </c>
      <c r="C27" s="11" t="s">
        <v>8</v>
      </c>
      <c r="D27" s="12">
        <v>3600000</v>
      </c>
      <c r="E27" s="12">
        <v>3570000</v>
      </c>
      <c r="F27" s="127"/>
    </row>
    <row r="28" spans="2:6" s="7" customFormat="1" ht="33" customHeight="1" x14ac:dyDescent="0.3">
      <c r="B28" s="13" t="s">
        <v>9</v>
      </c>
      <c r="C28" s="14" t="s">
        <v>10</v>
      </c>
      <c r="D28" s="15">
        <v>24000</v>
      </c>
      <c r="E28" s="15">
        <f>32018-10800</f>
        <v>21218</v>
      </c>
      <c r="F28" s="128"/>
    </row>
    <row r="29" spans="2:6" s="7" customFormat="1" ht="47.25" customHeight="1" thickBot="1" x14ac:dyDescent="0.35">
      <c r="B29" s="16" t="s">
        <v>11</v>
      </c>
      <c r="C29" s="17" t="s">
        <v>12</v>
      </c>
      <c r="D29" s="18">
        <v>26000</v>
      </c>
      <c r="E29" s="116">
        <v>26000</v>
      </c>
      <c r="F29" s="129"/>
    </row>
    <row r="30" spans="2:6" s="7" customFormat="1" ht="23.25" customHeight="1" thickBot="1" x14ac:dyDescent="0.35">
      <c r="B30" s="8" t="s">
        <v>13</v>
      </c>
      <c r="C30" s="151" t="s">
        <v>14</v>
      </c>
      <c r="D30" s="151"/>
      <c r="E30" s="151"/>
      <c r="F30" s="152"/>
    </row>
    <row r="31" spans="2:6" s="7" customFormat="1" ht="64.2" customHeight="1" x14ac:dyDescent="0.3">
      <c r="B31" s="19" t="s">
        <v>15</v>
      </c>
      <c r="C31" s="20" t="s">
        <v>16</v>
      </c>
      <c r="D31" s="21">
        <v>760000</v>
      </c>
      <c r="E31" s="22">
        <v>826328.8</v>
      </c>
      <c r="F31" s="130" t="s">
        <v>134</v>
      </c>
    </row>
    <row r="32" spans="2:6" s="7" customFormat="1" ht="70.2" customHeight="1" thickBot="1" x14ac:dyDescent="0.35">
      <c r="B32" s="23" t="s">
        <v>17</v>
      </c>
      <c r="C32" s="24" t="s">
        <v>18</v>
      </c>
      <c r="D32" s="25">
        <v>580000</v>
      </c>
      <c r="E32" s="26">
        <v>680844.49</v>
      </c>
      <c r="F32" s="131" t="s">
        <v>135</v>
      </c>
    </row>
    <row r="33" spans="2:6" s="7" customFormat="1" ht="23.25" customHeight="1" thickBot="1" x14ac:dyDescent="0.35">
      <c r="B33" s="8" t="s">
        <v>19</v>
      </c>
      <c r="C33" s="151" t="s">
        <v>20</v>
      </c>
      <c r="D33" s="151"/>
      <c r="E33" s="154"/>
      <c r="F33" s="152"/>
    </row>
    <row r="34" spans="2:6" s="7" customFormat="1" ht="47.25" customHeight="1" x14ac:dyDescent="0.3">
      <c r="B34" s="10" t="s">
        <v>21</v>
      </c>
      <c r="C34" s="11" t="s">
        <v>22</v>
      </c>
      <c r="D34" s="27">
        <v>50000</v>
      </c>
      <c r="E34" s="34">
        <f>841500-500000-66500-145000-100000</f>
        <v>30000</v>
      </c>
      <c r="F34" s="119"/>
    </row>
    <row r="35" spans="2:6" s="7" customFormat="1" ht="75.75" customHeight="1" thickBot="1" x14ac:dyDescent="0.35">
      <c r="B35" s="23" t="s">
        <v>23</v>
      </c>
      <c r="C35" s="28" t="s">
        <v>24</v>
      </c>
      <c r="D35" s="29">
        <v>86000</v>
      </c>
      <c r="E35" s="29">
        <v>83760</v>
      </c>
      <c r="F35" s="132"/>
    </row>
    <row r="36" spans="2:6" s="7" customFormat="1" ht="23.25" customHeight="1" thickBot="1" x14ac:dyDescent="0.35">
      <c r="B36" s="117" t="s">
        <v>25</v>
      </c>
      <c r="C36" s="155" t="s">
        <v>26</v>
      </c>
      <c r="D36" s="151"/>
      <c r="E36" s="151"/>
      <c r="F36" s="152"/>
    </row>
    <row r="37" spans="2:6" s="7" customFormat="1" ht="63.75" customHeight="1" x14ac:dyDescent="0.3">
      <c r="B37" s="10" t="s">
        <v>27</v>
      </c>
      <c r="C37" s="45" t="s">
        <v>28</v>
      </c>
      <c r="D37" s="12">
        <v>100000</v>
      </c>
      <c r="E37" s="12">
        <v>25000</v>
      </c>
      <c r="F37" s="119"/>
    </row>
    <row r="38" spans="2:6" s="7" customFormat="1" ht="75.75" customHeight="1" x14ac:dyDescent="0.3">
      <c r="B38" s="13" t="s">
        <v>29</v>
      </c>
      <c r="C38" s="32" t="s">
        <v>30</v>
      </c>
      <c r="D38" s="15">
        <v>208000</v>
      </c>
      <c r="E38" s="15">
        <f>40000+40000+40000+50000</f>
        <v>170000</v>
      </c>
      <c r="F38" s="120"/>
    </row>
    <row r="39" spans="2:6" s="7" customFormat="1" ht="107.25" customHeight="1" x14ac:dyDescent="0.3">
      <c r="B39" s="13" t="s">
        <v>31</v>
      </c>
      <c r="C39" s="32" t="s">
        <v>32</v>
      </c>
      <c r="D39" s="15">
        <v>81000</v>
      </c>
      <c r="E39" s="33">
        <v>21000</v>
      </c>
      <c r="F39" s="121"/>
    </row>
    <row r="40" spans="2:6" s="7" customFormat="1" ht="76.5" customHeight="1" x14ac:dyDescent="0.3">
      <c r="B40" s="13" t="s">
        <v>33</v>
      </c>
      <c r="C40" s="14" t="s">
        <v>34</v>
      </c>
      <c r="D40" s="34">
        <v>360000</v>
      </c>
      <c r="E40" s="35">
        <f>172638+158500</f>
        <v>331138</v>
      </c>
      <c r="F40" s="121" t="s">
        <v>132</v>
      </c>
    </row>
    <row r="41" spans="2:6" s="7" customFormat="1" ht="63" customHeight="1" x14ac:dyDescent="0.3">
      <c r="B41" s="13" t="s">
        <v>35</v>
      </c>
      <c r="C41" s="32" t="s">
        <v>36</v>
      </c>
      <c r="D41" s="15">
        <v>180000</v>
      </c>
      <c r="E41" s="33">
        <v>180000</v>
      </c>
      <c r="F41" s="122"/>
    </row>
    <row r="42" spans="2:6" s="7" customFormat="1" ht="106.8" customHeight="1" x14ac:dyDescent="0.3">
      <c r="B42" s="13" t="s">
        <v>37</v>
      </c>
      <c r="C42" s="32" t="s">
        <v>38</v>
      </c>
      <c r="D42" s="34">
        <v>430000</v>
      </c>
      <c r="E42" s="35">
        <f>355490+10750+40000+93500</f>
        <v>499740</v>
      </c>
      <c r="F42" s="121" t="s">
        <v>151</v>
      </c>
    </row>
    <row r="43" spans="2:6" s="7" customFormat="1" ht="42" customHeight="1" thickBot="1" x14ac:dyDescent="0.35">
      <c r="B43" s="53" t="s">
        <v>39</v>
      </c>
      <c r="C43" s="123" t="s">
        <v>40</v>
      </c>
      <c r="D43" s="55">
        <v>650000</v>
      </c>
      <c r="E43" s="124">
        <v>0</v>
      </c>
      <c r="F43" s="125" t="s">
        <v>148</v>
      </c>
    </row>
    <row r="44" spans="2:6" s="7" customFormat="1" ht="21.75" customHeight="1" thickBot="1" x14ac:dyDescent="0.35">
      <c r="B44" s="118" t="s">
        <v>41</v>
      </c>
      <c r="C44" s="36" t="s">
        <v>42</v>
      </c>
      <c r="D44" s="37"/>
      <c r="E44" s="37" t="s">
        <v>43</v>
      </c>
      <c r="F44" s="133"/>
    </row>
    <row r="45" spans="2:6" s="7" customFormat="1" ht="68.25" customHeight="1" thickTop="1" x14ac:dyDescent="0.3">
      <c r="B45" s="38" t="s">
        <v>44</v>
      </c>
      <c r="C45" s="39" t="s">
        <v>45</v>
      </c>
      <c r="D45" s="40">
        <v>138000</v>
      </c>
      <c r="E45" s="41">
        <f>4650+7000+7000+7000+20000+7000+7000+272640+30000</f>
        <v>362290</v>
      </c>
      <c r="F45" s="134" t="s">
        <v>136</v>
      </c>
    </row>
    <row r="46" spans="2:6" s="7" customFormat="1" ht="35.25" customHeight="1" x14ac:dyDescent="0.3">
      <c r="B46" s="13" t="s">
        <v>46</v>
      </c>
      <c r="C46" s="32" t="s">
        <v>47</v>
      </c>
      <c r="D46" s="15">
        <v>255000</v>
      </c>
      <c r="E46" s="33">
        <f>136000+74800</f>
        <v>210800</v>
      </c>
      <c r="F46" s="135"/>
    </row>
    <row r="47" spans="2:6" s="7" customFormat="1" ht="35.25" customHeight="1" x14ac:dyDescent="0.3">
      <c r="B47" s="13" t="s">
        <v>48</v>
      </c>
      <c r="C47" s="32" t="s">
        <v>49</v>
      </c>
      <c r="D47" s="15">
        <v>480000</v>
      </c>
      <c r="E47" s="33">
        <f>80000+14500+5300+9500+7000+6000+20000+14500+12000+5300+70140+14500+20000+25000</f>
        <v>303740</v>
      </c>
      <c r="F47" s="121"/>
    </row>
    <row r="48" spans="2:6" s="7" customFormat="1" ht="79.5" customHeight="1" thickBot="1" x14ac:dyDescent="0.35">
      <c r="B48" s="23" t="s">
        <v>50</v>
      </c>
      <c r="C48" s="28" t="s">
        <v>51</v>
      </c>
      <c r="D48" s="29">
        <v>200000</v>
      </c>
      <c r="E48" s="42">
        <v>0</v>
      </c>
      <c r="F48" s="136" t="s">
        <v>149</v>
      </c>
    </row>
    <row r="49" spans="2:6" s="7" customFormat="1" ht="25.5" customHeight="1" thickBot="1" x14ac:dyDescent="0.35">
      <c r="B49" s="43" t="s">
        <v>52</v>
      </c>
      <c r="C49" s="156" t="s">
        <v>53</v>
      </c>
      <c r="D49" s="157"/>
      <c r="E49" s="157"/>
      <c r="F49" s="158"/>
    </row>
    <row r="50" spans="2:6" s="7" customFormat="1" ht="66" customHeight="1" thickBot="1" x14ac:dyDescent="0.35">
      <c r="B50" s="16" t="s">
        <v>54</v>
      </c>
      <c r="C50" s="17" t="s">
        <v>55</v>
      </c>
      <c r="D50" s="18">
        <v>1939200</v>
      </c>
      <c r="E50" s="107">
        <v>1818000</v>
      </c>
      <c r="F50" s="137" t="s">
        <v>56</v>
      </c>
    </row>
    <row r="51" spans="2:6" s="7" customFormat="1" ht="26.25" customHeight="1" thickBot="1" x14ac:dyDescent="0.35">
      <c r="B51" s="44" t="s">
        <v>57</v>
      </c>
      <c r="C51" s="158" t="s">
        <v>58</v>
      </c>
      <c r="D51" s="158"/>
      <c r="E51" s="158"/>
      <c r="F51" s="158"/>
    </row>
    <row r="52" spans="2:6" s="7" customFormat="1" ht="53.55" customHeight="1" x14ac:dyDescent="0.3">
      <c r="B52" s="10" t="s">
        <v>59</v>
      </c>
      <c r="C52" s="45" t="s">
        <v>60</v>
      </c>
      <c r="D52" s="12">
        <v>240000</v>
      </c>
      <c r="E52" s="46">
        <v>245000</v>
      </c>
      <c r="F52" s="138" t="s">
        <v>133</v>
      </c>
    </row>
    <row r="53" spans="2:6" s="7" customFormat="1" ht="33" customHeight="1" x14ac:dyDescent="0.3">
      <c r="B53" s="13" t="s">
        <v>61</v>
      </c>
      <c r="C53" s="32" t="s">
        <v>62</v>
      </c>
      <c r="D53" s="15">
        <v>28000</v>
      </c>
      <c r="E53" s="106">
        <f>7908+23721</f>
        <v>31629</v>
      </c>
      <c r="F53" s="139"/>
    </row>
    <row r="54" spans="2:6" s="7" customFormat="1" ht="49.5" customHeight="1" x14ac:dyDescent="0.3">
      <c r="B54" s="13" t="s">
        <v>63</v>
      </c>
      <c r="C54" s="32" t="s">
        <v>64</v>
      </c>
      <c r="D54" s="15">
        <v>231000</v>
      </c>
      <c r="E54" s="106">
        <v>258830</v>
      </c>
      <c r="F54" s="139" t="s">
        <v>137</v>
      </c>
    </row>
    <row r="55" spans="2:6" s="7" customFormat="1" ht="35.25" customHeight="1" x14ac:dyDescent="0.3">
      <c r="B55" s="13" t="s">
        <v>65</v>
      </c>
      <c r="C55" s="32" t="s">
        <v>66</v>
      </c>
      <c r="D55" s="47">
        <v>10800</v>
      </c>
      <c r="E55" s="48">
        <v>10800</v>
      </c>
      <c r="F55" s="139"/>
    </row>
    <row r="56" spans="2:6" s="7" customFormat="1" ht="22.5" customHeight="1" x14ac:dyDescent="0.3">
      <c r="B56" s="13" t="s">
        <v>67</v>
      </c>
      <c r="C56" s="14" t="s">
        <v>68</v>
      </c>
      <c r="D56" s="34">
        <v>696000</v>
      </c>
      <c r="E56" s="35">
        <v>696000</v>
      </c>
      <c r="F56" s="140"/>
    </row>
    <row r="57" spans="2:6" s="7" customFormat="1" ht="22.5" customHeight="1" x14ac:dyDescent="0.3">
      <c r="B57" s="13" t="s">
        <v>69</v>
      </c>
      <c r="C57" s="14" t="s">
        <v>70</v>
      </c>
      <c r="D57" s="34">
        <v>480000</v>
      </c>
      <c r="E57" s="35">
        <v>480000</v>
      </c>
      <c r="F57" s="140"/>
    </row>
    <row r="58" spans="2:6" s="7" customFormat="1" ht="22.5" customHeight="1" x14ac:dyDescent="0.3">
      <c r="B58" s="13" t="s">
        <v>71</v>
      </c>
      <c r="C58" s="14" t="s">
        <v>72</v>
      </c>
      <c r="D58" s="34">
        <v>36000</v>
      </c>
      <c r="E58" s="35">
        <f>20880+3120</f>
        <v>24000</v>
      </c>
      <c r="F58" s="140"/>
    </row>
    <row r="59" spans="2:6" s="7" customFormat="1" ht="30" customHeight="1" x14ac:dyDescent="0.3">
      <c r="B59" s="13" t="s">
        <v>73</v>
      </c>
      <c r="C59" s="14" t="s">
        <v>74</v>
      </c>
      <c r="D59" s="34">
        <f>SUM(D56:D58)*30%</f>
        <v>363600</v>
      </c>
      <c r="E59" s="35">
        <v>328255</v>
      </c>
      <c r="F59" s="140"/>
    </row>
    <row r="60" spans="2:6" s="7" customFormat="1" ht="66" customHeight="1" thickBot="1" x14ac:dyDescent="0.35">
      <c r="B60" s="23" t="s">
        <v>75</v>
      </c>
      <c r="C60" s="49" t="s">
        <v>76</v>
      </c>
      <c r="D60" s="25">
        <v>25000</v>
      </c>
      <c r="E60" s="26">
        <v>15000</v>
      </c>
      <c r="F60" s="141"/>
    </row>
    <row r="61" spans="2:6" s="7" customFormat="1" ht="23.25" customHeight="1" thickBot="1" x14ac:dyDescent="0.35">
      <c r="B61" s="44" t="s">
        <v>77</v>
      </c>
      <c r="C61" s="157" t="s">
        <v>78</v>
      </c>
      <c r="D61" s="157"/>
      <c r="E61" s="157"/>
      <c r="F61" s="158"/>
    </row>
    <row r="62" spans="2:6" s="7" customFormat="1" ht="31.5" customHeight="1" x14ac:dyDescent="0.3">
      <c r="B62" s="10" t="s">
        <v>79</v>
      </c>
      <c r="C62" s="45" t="s">
        <v>80</v>
      </c>
      <c r="D62" s="12">
        <v>398000</v>
      </c>
      <c r="E62" s="46">
        <v>508721</v>
      </c>
      <c r="F62" s="138" t="s">
        <v>138</v>
      </c>
    </row>
    <row r="63" spans="2:6" s="7" customFormat="1" ht="32.4" customHeight="1" x14ac:dyDescent="0.3">
      <c r="B63" s="13" t="s">
        <v>81</v>
      </c>
      <c r="C63" s="32" t="s">
        <v>82</v>
      </c>
      <c r="D63" s="15">
        <v>6970</v>
      </c>
      <c r="E63" s="33">
        <f>2373+3292+1382+1709</f>
        <v>8756</v>
      </c>
      <c r="F63" s="139" t="s">
        <v>139</v>
      </c>
    </row>
    <row r="64" spans="2:6" s="7" customFormat="1" ht="33" customHeight="1" thickBot="1" x14ac:dyDescent="0.35">
      <c r="B64" s="23" t="s">
        <v>83</v>
      </c>
      <c r="C64" s="28" t="s">
        <v>84</v>
      </c>
      <c r="D64" s="29">
        <v>12000</v>
      </c>
      <c r="E64" s="42">
        <v>35340</v>
      </c>
      <c r="F64" s="142" t="s">
        <v>140</v>
      </c>
    </row>
    <row r="65" spans="2:6" s="7" customFormat="1" ht="23.25" customHeight="1" thickBot="1" x14ac:dyDescent="0.35">
      <c r="B65" s="50" t="s">
        <v>85</v>
      </c>
      <c r="C65" s="51" t="s">
        <v>86</v>
      </c>
      <c r="D65" s="52"/>
      <c r="E65" s="52"/>
      <c r="F65" s="143"/>
    </row>
    <row r="66" spans="2:6" s="7" customFormat="1" ht="40.200000000000003" customHeight="1" x14ac:dyDescent="0.3">
      <c r="B66" s="19" t="s">
        <v>87</v>
      </c>
      <c r="C66" s="30" t="s">
        <v>88</v>
      </c>
      <c r="D66" s="31">
        <v>28400</v>
      </c>
      <c r="E66" s="108">
        <v>34625</v>
      </c>
      <c r="F66" s="130" t="s">
        <v>141</v>
      </c>
    </row>
    <row r="67" spans="2:6" s="7" customFormat="1" ht="38.4" customHeight="1" thickBot="1" x14ac:dyDescent="0.35">
      <c r="B67" s="53" t="s">
        <v>89</v>
      </c>
      <c r="C67" s="54" t="s">
        <v>90</v>
      </c>
      <c r="D67" s="55">
        <v>271738.08</v>
      </c>
      <c r="E67" s="55">
        <v>299820</v>
      </c>
      <c r="F67" s="144" t="s">
        <v>142</v>
      </c>
    </row>
    <row r="68" spans="2:6" s="7" customFormat="1" ht="28.5" customHeight="1" thickBot="1" x14ac:dyDescent="0.3">
      <c r="B68" s="56" t="s">
        <v>91</v>
      </c>
      <c r="C68" s="57" t="s">
        <v>92</v>
      </c>
      <c r="D68" s="58"/>
      <c r="E68" s="59"/>
      <c r="F68" s="145"/>
    </row>
    <row r="69" spans="2:6" s="7" customFormat="1" ht="35.25" customHeight="1" thickBot="1" x14ac:dyDescent="0.35">
      <c r="B69" s="60" t="s">
        <v>93</v>
      </c>
      <c r="C69" s="54" t="s">
        <v>94</v>
      </c>
      <c r="D69" s="61">
        <v>30000</v>
      </c>
      <c r="E69" s="62">
        <v>0</v>
      </c>
      <c r="F69" s="144" t="s">
        <v>150</v>
      </c>
    </row>
    <row r="70" spans="2:6" s="7" customFormat="1" ht="16.2" thickBot="1" x14ac:dyDescent="0.35">
      <c r="B70" s="44" t="s">
        <v>95</v>
      </c>
      <c r="C70" s="63" t="s">
        <v>96</v>
      </c>
      <c r="D70" s="64"/>
      <c r="E70" s="65"/>
      <c r="F70" s="146"/>
    </row>
    <row r="71" spans="2:6" s="7" customFormat="1" ht="264.60000000000002" customHeight="1" thickBot="1" x14ac:dyDescent="0.35">
      <c r="B71" s="66" t="s">
        <v>97</v>
      </c>
      <c r="C71" s="67" t="s">
        <v>96</v>
      </c>
      <c r="D71" s="68">
        <f>SUM(D27:D69)*10%</f>
        <v>1300470.8080000002</v>
      </c>
      <c r="E71" s="115">
        <f>121260+20505+19202+18000+46000+504840+566881+73560+36890+53600+49000+50000+3896+21020+4164+1553+62850+169920+26000+202420-253732.59+112000</f>
        <v>1909828.41</v>
      </c>
      <c r="F71" s="147" t="s">
        <v>143</v>
      </c>
    </row>
    <row r="72" spans="2:6" s="7" customFormat="1" ht="16.2" thickBot="1" x14ac:dyDescent="0.3">
      <c r="B72" s="69"/>
      <c r="C72" s="70" t="s">
        <v>98</v>
      </c>
      <c r="D72" s="71">
        <f>SUM(D27:D71)</f>
        <v>14305178.888</v>
      </c>
      <c r="E72" s="71">
        <f>E27+E28+E29+E31+E32+E34+E35+E37+E38+E39+E40+E41+E42+E43+E45+E46+E47+E48+E50+E52+E53+E54+E55+E56+E57+E58+E59+E60+E62+E63+E64+E66+E67+E69+E71</f>
        <v>14046463.699999999</v>
      </c>
      <c r="F72" s="148"/>
    </row>
    <row r="73" spans="2:6" s="7" customFormat="1" x14ac:dyDescent="0.3">
      <c r="B73" s="9"/>
      <c r="C73" s="9"/>
      <c r="D73" s="9"/>
      <c r="E73" s="72"/>
      <c r="F73" s="9"/>
    </row>
    <row r="74" spans="2:6" s="7" customFormat="1" ht="19.5" customHeight="1" x14ac:dyDescent="0.3">
      <c r="B74" s="153" t="s">
        <v>99</v>
      </c>
      <c r="C74" s="153"/>
      <c r="D74" s="153"/>
      <c r="E74" s="153"/>
      <c r="F74" s="153"/>
    </row>
    <row r="75" spans="2:6" s="7" customFormat="1" x14ac:dyDescent="0.3">
      <c r="B75" s="1"/>
      <c r="C75" s="1"/>
      <c r="D75" s="2"/>
      <c r="E75" s="2"/>
      <c r="F75" s="3"/>
    </row>
    <row r="76" spans="2:6" x14ac:dyDescent="0.3">
      <c r="F76" s="73"/>
    </row>
    <row r="77" spans="2:6" x14ac:dyDescent="0.3">
      <c r="B77" s="74" t="s">
        <v>100</v>
      </c>
      <c r="C77" s="75" t="s">
        <v>101</v>
      </c>
      <c r="D77" s="75"/>
      <c r="E77" s="112"/>
    </row>
    <row r="78" spans="2:6" x14ac:dyDescent="0.3">
      <c r="B78" s="76" t="s">
        <v>5</v>
      </c>
      <c r="C78" s="77" t="s">
        <v>102</v>
      </c>
      <c r="D78" s="77"/>
      <c r="E78" s="113"/>
    </row>
    <row r="79" spans="2:6" x14ac:dyDescent="0.3">
      <c r="B79" s="109" t="s">
        <v>7</v>
      </c>
      <c r="C79" s="110" t="s">
        <v>144</v>
      </c>
      <c r="D79" s="111">
        <v>866526.87</v>
      </c>
      <c r="E79" s="114"/>
    </row>
    <row r="80" spans="2:6" x14ac:dyDescent="0.3">
      <c r="B80" s="76" t="s">
        <v>13</v>
      </c>
      <c r="C80" s="77" t="s">
        <v>103</v>
      </c>
      <c r="D80" s="77"/>
      <c r="E80" s="113"/>
    </row>
    <row r="81" spans="2:5" x14ac:dyDescent="0.3">
      <c r="B81" s="74" t="s">
        <v>15</v>
      </c>
      <c r="C81" s="78" t="s">
        <v>104</v>
      </c>
      <c r="D81" s="111">
        <v>13875611</v>
      </c>
      <c r="E81" s="79"/>
    </row>
    <row r="82" spans="2:5" x14ac:dyDescent="0.3">
      <c r="B82" s="76" t="s">
        <v>19</v>
      </c>
      <c r="C82" s="77" t="s">
        <v>147</v>
      </c>
      <c r="D82" s="77"/>
    </row>
    <row r="83" spans="2:5" x14ac:dyDescent="0.3">
      <c r="B83" s="74" t="s">
        <v>146</v>
      </c>
      <c r="C83" s="78" t="s">
        <v>145</v>
      </c>
      <c r="D83" s="111">
        <v>771812.89</v>
      </c>
    </row>
  </sheetData>
  <mergeCells count="9">
    <mergeCell ref="C1:D1"/>
    <mergeCell ref="C26:F26"/>
    <mergeCell ref="C30:F30"/>
    <mergeCell ref="B74:F74"/>
    <mergeCell ref="C33:F33"/>
    <mergeCell ref="C36:F36"/>
    <mergeCell ref="C49:F49"/>
    <mergeCell ref="C51:F51"/>
    <mergeCell ref="C61:F61"/>
  </mergeCells>
  <pageMargins left="0.31527777777777799" right="0.31527777777777799" top="0.35416666666666702" bottom="0.35416666666666702" header="0.51181102362204689" footer="0.51181102362204689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2" sqref="E2:E7"/>
    </sheetView>
  </sheetViews>
  <sheetFormatPr defaultRowHeight="14.4" x14ac:dyDescent="0.3"/>
  <sheetData>
    <row r="1" spans="1:7" x14ac:dyDescent="0.3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G1" t="s">
        <v>110</v>
      </c>
    </row>
    <row r="2" spans="1:7" x14ac:dyDescent="0.3">
      <c r="A2">
        <v>3770</v>
      </c>
      <c r="B2">
        <v>17400</v>
      </c>
      <c r="C2">
        <v>48208</v>
      </c>
      <c r="D2">
        <v>2373</v>
      </c>
      <c r="E2">
        <v>1170</v>
      </c>
      <c r="G2">
        <v>8027</v>
      </c>
    </row>
    <row r="3" spans="1:7" x14ac:dyDescent="0.3">
      <c r="A3">
        <v>3770</v>
      </c>
      <c r="B3">
        <v>17400</v>
      </c>
      <c r="C3">
        <v>48208</v>
      </c>
      <c r="D3">
        <v>3292</v>
      </c>
      <c r="E3">
        <v>390</v>
      </c>
    </row>
    <row r="4" spans="1:7" x14ac:dyDescent="0.3">
      <c r="A4">
        <v>3770</v>
      </c>
      <c r="B4">
        <v>28855</v>
      </c>
      <c r="C4">
        <v>48208</v>
      </c>
      <c r="D4">
        <v>1382</v>
      </c>
      <c r="E4">
        <v>390</v>
      </c>
    </row>
    <row r="5" spans="1:7" x14ac:dyDescent="0.3">
      <c r="A5">
        <v>3770</v>
      </c>
      <c r="B5">
        <v>29400</v>
      </c>
      <c r="C5">
        <v>252711</v>
      </c>
      <c r="D5">
        <v>1709</v>
      </c>
      <c r="E5">
        <v>390</v>
      </c>
    </row>
    <row r="6" spans="1:7" x14ac:dyDescent="0.3">
      <c r="A6">
        <v>6134</v>
      </c>
      <c r="B6">
        <v>29400</v>
      </c>
      <c r="C6">
        <v>111386</v>
      </c>
      <c r="E6">
        <v>390</v>
      </c>
    </row>
    <row r="7" spans="1:7" x14ac:dyDescent="0.3">
      <c r="A7">
        <v>6370</v>
      </c>
      <c r="B7">
        <v>29400</v>
      </c>
      <c r="E7">
        <v>390</v>
      </c>
    </row>
    <row r="8" spans="1:7" x14ac:dyDescent="0.3">
      <c r="A8">
        <v>6370</v>
      </c>
      <c r="B8">
        <v>29400</v>
      </c>
    </row>
    <row r="9" spans="1:7" x14ac:dyDescent="0.3">
      <c r="A9">
        <v>6370</v>
      </c>
      <c r="B9">
        <v>29400</v>
      </c>
    </row>
    <row r="10" spans="1:7" x14ac:dyDescent="0.3">
      <c r="A10">
        <v>6370</v>
      </c>
      <c r="B10">
        <v>29400</v>
      </c>
      <c r="G10">
        <v>2694</v>
      </c>
    </row>
    <row r="11" spans="1:7" x14ac:dyDescent="0.3">
      <c r="A11">
        <v>6370</v>
      </c>
      <c r="B11">
        <v>29400</v>
      </c>
    </row>
    <row r="12" spans="1:7" x14ac:dyDescent="0.3">
      <c r="A12">
        <v>6370</v>
      </c>
      <c r="B12">
        <v>29400</v>
      </c>
    </row>
    <row r="13" spans="1:7" x14ac:dyDescent="0.3">
      <c r="A13">
        <v>6370</v>
      </c>
      <c r="B13">
        <v>29400</v>
      </c>
    </row>
    <row r="14" spans="1:7" x14ac:dyDescent="0.3">
      <c r="A14">
        <v>6370</v>
      </c>
    </row>
    <row r="15" spans="1:7" x14ac:dyDescent="0.3">
      <c r="A15">
        <v>6370</v>
      </c>
    </row>
    <row r="16" spans="1:7" x14ac:dyDescent="0.3">
      <c r="A16">
        <v>6370</v>
      </c>
    </row>
    <row r="17" spans="1:1" x14ac:dyDescent="0.3">
      <c r="A17">
        <v>6370</v>
      </c>
    </row>
    <row r="18" spans="1:1" x14ac:dyDescent="0.3">
      <c r="A18">
        <v>6370</v>
      </c>
    </row>
    <row r="19" spans="1:1" x14ac:dyDescent="0.3">
      <c r="A19">
        <v>6370</v>
      </c>
    </row>
    <row r="20" spans="1:1" x14ac:dyDescent="0.3">
      <c r="A20">
        <v>6370</v>
      </c>
    </row>
    <row r="21" spans="1:1" x14ac:dyDescent="0.3">
      <c r="A21">
        <v>6370</v>
      </c>
    </row>
    <row r="22" spans="1:1" x14ac:dyDescent="0.3">
      <c r="A22">
        <v>6370</v>
      </c>
    </row>
    <row r="23" spans="1:1" x14ac:dyDescent="0.3">
      <c r="A23">
        <v>6370</v>
      </c>
    </row>
    <row r="24" spans="1:1" x14ac:dyDescent="0.3">
      <c r="A24">
        <v>6370</v>
      </c>
    </row>
    <row r="25" spans="1:1" x14ac:dyDescent="0.3">
      <c r="A25">
        <v>6370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Смета </vt:lpstr>
      <vt:lpstr>Лист1</vt:lpstr>
      <vt:lpstr>'Смета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Володина</dc:creator>
  <dc:description/>
  <cp:lastModifiedBy>Userok</cp:lastModifiedBy>
  <cp:revision>28</cp:revision>
  <dcterms:created xsi:type="dcterms:W3CDTF">2021-04-13T08:42:17Z</dcterms:created>
  <dcterms:modified xsi:type="dcterms:W3CDTF">2025-07-05T17:58:28Z</dcterms:modified>
  <dc:language>ru-RU</dc:language>
</cp:coreProperties>
</file>